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80" windowHeight="9345" activeTab="0"/>
  </bookViews>
  <sheets>
    <sheet name="Beräkningar" sheetId="1" r:id="rId1"/>
    <sheet name="Diverse info" sheetId="2" r:id="rId2"/>
  </sheets>
  <definedNames>
    <definedName name="top" localSheetId="0">'Beräkningar'!$B$70</definedName>
    <definedName name="_xlnm.Print_Area" localSheetId="0">'Beräkningar'!$B$1:$J$38</definedName>
    <definedName name="_xlnm.Print_Area" localSheetId="1">'Diverse info'!$B$2:$J$56</definedName>
  </definedNames>
  <calcPr fullCalcOnLoad="1"/>
</workbook>
</file>

<file path=xl/comments1.xml><?xml version="1.0" encoding="utf-8"?>
<comments xmlns="http://schemas.openxmlformats.org/spreadsheetml/2006/main">
  <authors>
    <author>Svenne</author>
  </authors>
  <commentList>
    <comment ref="F6" authorId="0">
      <text>
        <r>
          <rPr>
            <sz val="8"/>
            <rFont val="Tahoma"/>
            <family val="2"/>
          </rPr>
          <t xml:space="preserve">Du kan börja med nedanstående gödningsnivåer, för att sedan justera dem efter dina egna behov.
Fe: 0,1 - 0,2 ppm
K: 20 ppm
Mg: 5-10 ppm
NO3: 5-10 ppm
PO4: 0,25-2,0 ppm
Redfield ratio: 10
Ca/Mg ratio: 4
Beakta även det egna kranvattnets näringsnivåer.
</t>
        </r>
      </text>
    </comment>
    <comment ref="E9" authorId="0">
      <text>
        <r>
          <rPr>
            <sz val="8"/>
            <rFont val="Tahoma"/>
            <family val="2"/>
          </rPr>
          <t>K i KNO3, KH2PO4 och eventuell TMG.</t>
        </r>
      </text>
    </comment>
    <comment ref="E14" authorId="0">
      <text>
        <r>
          <rPr>
            <sz val="8"/>
            <rFont val="Tahoma"/>
            <family val="2"/>
          </rPr>
          <t>Ca ingår inte i det ursprungliga PMDD-"receptet". De flesta kan förmodligen strunta i Ca.</t>
        </r>
      </text>
    </comment>
    <comment ref="C10" authorId="0">
      <text>
        <r>
          <rPr>
            <sz val="8"/>
            <rFont val="Tahoma"/>
            <family val="2"/>
          </rPr>
          <t xml:space="preserve">Skriv </t>
        </r>
        <r>
          <rPr>
            <b/>
            <sz val="8"/>
            <rFont val="Tahoma"/>
            <family val="2"/>
          </rPr>
          <t>vikt</t>
        </r>
        <r>
          <rPr>
            <sz val="8"/>
            <rFont val="Tahoma"/>
            <family val="2"/>
          </rPr>
          <t xml:space="preserve"> om du väger gödningen med en våg.  Annars skriver du </t>
        </r>
        <r>
          <rPr>
            <b/>
            <sz val="8"/>
            <rFont val="Tahoma"/>
            <family val="2"/>
          </rPr>
          <t>vol</t>
        </r>
        <r>
          <rPr>
            <sz val="8"/>
            <rFont val="Tahoma"/>
            <family val="2"/>
          </rPr>
          <t>.</t>
        </r>
      </text>
    </comment>
    <comment ref="E11" authorId="0">
      <text>
        <r>
          <rPr>
            <sz val="8"/>
            <rFont val="Tahoma"/>
            <family val="2"/>
          </rPr>
          <t>Inklusive Mg i eventuell TMG.</t>
        </r>
      </text>
    </comment>
    <comment ref="C22" authorId="0">
      <text>
        <r>
          <rPr>
            <sz val="8"/>
            <rFont val="Tahoma"/>
            <family val="2"/>
          </rPr>
          <t>Micro+ (Hjortgatans zoo), Fe: 20 g/l
Micro mix, Fe: 67,5 g/l
Microplex, Fe: 40 g/l
NutriSI, Fe: 6,5 W/W% (dry)
Plantex CSM, Fe: 70 g/l
TMG, Fe: 0,728 g/l</t>
        </r>
        <r>
          <rPr>
            <sz val="8"/>
            <rFont val="Tahoma"/>
            <family val="0"/>
          </rPr>
          <t xml:space="preserve">
</t>
        </r>
      </text>
    </comment>
    <comment ref="C9" authorId="0">
      <text>
        <r>
          <rPr>
            <sz val="8"/>
            <rFont val="Tahoma"/>
            <family val="2"/>
          </rPr>
          <t>If choosing TMG you must still specify the Fe content in cell C23.</t>
        </r>
      </text>
    </comment>
  </commentList>
</comments>
</file>

<file path=xl/sharedStrings.xml><?xml version="1.0" encoding="utf-8"?>
<sst xmlns="http://schemas.openxmlformats.org/spreadsheetml/2006/main" count="88" uniqueCount="50">
  <si>
    <t xml:space="preserve"> Magnesium (Mg):</t>
  </si>
  <si>
    <t xml:space="preserve"> KH2PO4</t>
  </si>
  <si>
    <t>g</t>
  </si>
  <si>
    <t xml:space="preserve"> CaCO3</t>
  </si>
  <si>
    <t>ml</t>
  </si>
  <si>
    <t>dH</t>
  </si>
  <si>
    <t>ppm CaCO3</t>
  </si>
  <si>
    <t xml:space="preserve"> Fe:</t>
  </si>
  <si>
    <t xml:space="preserve"> CaCl2</t>
  </si>
  <si>
    <t xml:space="preserve"> Total magnesium:</t>
  </si>
  <si>
    <t xml:space="preserve"> Kaliumdivätefosfat</t>
  </si>
  <si>
    <t xml:space="preserve"> Kalciumkarbonat</t>
  </si>
  <si>
    <t xml:space="preserve"> Kalciumklorid</t>
  </si>
  <si>
    <t xml:space="preserve"> Gödnings nivåer [ppm]</t>
  </si>
  <si>
    <t xml:space="preserve"> Järn (Fe):</t>
  </si>
  <si>
    <t xml:space="preserve"> Kalium (K):</t>
  </si>
  <si>
    <t xml:space="preserve"> Total Kalium:</t>
  </si>
  <si>
    <t xml:space="preserve"> Nitrat (NO3):</t>
  </si>
  <si>
    <t xml:space="preserve"> Fosfat (PO4):</t>
  </si>
  <si>
    <t xml:space="preserve"> Kalcium (Ca):</t>
  </si>
  <si>
    <t xml:space="preserve"> Hårdhetsökning (KH, GH):</t>
  </si>
  <si>
    <t>eller</t>
  </si>
  <si>
    <t>PMDD-Kalkylator 1.11 Se</t>
  </si>
  <si>
    <t>liter</t>
  </si>
  <si>
    <t xml:space="preserve"> Inställningar</t>
  </si>
  <si>
    <t xml:space="preserve"> Torr dos:</t>
  </si>
  <si>
    <t xml:space="preserve"> Akvariets nettovolym:</t>
  </si>
  <si>
    <t>F</t>
  </si>
  <si>
    <t>A</t>
  </si>
  <si>
    <t>vol</t>
  </si>
  <si>
    <r>
      <t xml:space="preserve"> </t>
    </r>
    <r>
      <rPr>
        <b/>
        <u val="single"/>
        <sz val="9"/>
        <rFont val="Arial"/>
        <family val="2"/>
      </rPr>
      <t>F</t>
    </r>
    <r>
      <rPr>
        <sz val="9"/>
        <rFont val="Arial"/>
        <family val="2"/>
      </rPr>
      <t xml:space="preserve">lytande eller </t>
    </r>
    <r>
      <rPr>
        <b/>
        <u val="single"/>
        <sz val="9"/>
        <rFont val="Arial"/>
        <family val="2"/>
      </rPr>
      <t>T</t>
    </r>
    <r>
      <rPr>
        <sz val="9"/>
        <rFont val="Arial"/>
        <family val="2"/>
      </rPr>
      <t>orr mikrogödning:</t>
    </r>
  </si>
  <si>
    <r>
      <t xml:space="preserve"> </t>
    </r>
    <r>
      <rPr>
        <b/>
        <u val="single"/>
        <sz val="9"/>
        <rFont val="Arial"/>
        <family val="2"/>
      </rPr>
      <t>TMG</t>
    </r>
    <r>
      <rPr>
        <sz val="9"/>
        <rFont val="Arial"/>
        <family val="2"/>
      </rPr>
      <t xml:space="preserve"> eller </t>
    </r>
    <r>
      <rPr>
        <b/>
        <u val="single"/>
        <sz val="9"/>
        <rFont val="Arial"/>
        <family val="2"/>
      </rPr>
      <t>A</t>
    </r>
    <r>
      <rPr>
        <sz val="9"/>
        <rFont val="Arial"/>
        <family val="2"/>
      </rPr>
      <t>nnan mikrogödning:</t>
    </r>
  </si>
  <si>
    <r>
      <t xml:space="preserve">23 december 2006 </t>
    </r>
    <r>
      <rPr>
        <sz val="9"/>
        <rFont val="Arial"/>
        <family val="0"/>
      </rPr>
      <t>©</t>
    </r>
    <r>
      <rPr>
        <sz val="9"/>
        <rFont val="Arial"/>
        <family val="2"/>
      </rPr>
      <t xml:space="preserve"> Thomas Elfström</t>
    </r>
  </si>
  <si>
    <r>
      <t xml:space="preserve"> Makrogödning mäts i </t>
    </r>
    <r>
      <rPr>
        <b/>
        <u val="single"/>
        <sz val="9"/>
        <rFont val="Arial"/>
        <family val="2"/>
      </rPr>
      <t>vikt</t>
    </r>
    <r>
      <rPr>
        <sz val="9"/>
        <rFont val="Arial"/>
        <family val="2"/>
      </rPr>
      <t xml:space="preserve"> eller </t>
    </r>
    <r>
      <rPr>
        <b/>
        <u val="single"/>
        <sz val="9"/>
        <rFont val="Arial"/>
        <family val="2"/>
      </rPr>
      <t>vol</t>
    </r>
    <r>
      <rPr>
        <sz val="9"/>
        <rFont val="Arial"/>
        <family val="2"/>
      </rPr>
      <t>ym:</t>
    </r>
  </si>
  <si>
    <t xml:space="preserve"> Gödningsmängd:</t>
  </si>
  <si>
    <t xml:space="preserve"> Gödningsflaskans volym:</t>
  </si>
  <si>
    <t xml:space="preserve"> Dosering (lösning):</t>
  </si>
  <si>
    <t xml:space="preserve"> Gödning:</t>
  </si>
  <si>
    <t xml:space="preserve"> Lösning:</t>
  </si>
  <si>
    <t xml:space="preserve"> Dosering:</t>
  </si>
  <si>
    <t xml:space="preserve"> Relativa näringsnivåer</t>
  </si>
  <si>
    <t xml:space="preserve"> Redfield-förhållande, N/P:</t>
  </si>
  <si>
    <t xml:space="preserve"> Ca/Mg:</t>
  </si>
  <si>
    <t xml:space="preserve"> KNO3 - Kaliumnitrat</t>
  </si>
  <si>
    <t xml:space="preserve"> KH2PO4 - Kaliumdivätefosfat</t>
  </si>
  <si>
    <t xml:space="preserve"> K2SO4 - Kaliumsulfat</t>
  </si>
  <si>
    <t xml:space="preserve"> Microgödning</t>
  </si>
  <si>
    <t xml:space="preserve"> MgSO4 + 7H20 - Magnesiumsulfat</t>
  </si>
  <si>
    <t xml:space="preserve"> Gödningsnivåer</t>
  </si>
  <si>
    <t xml:space="preserve"> Kalcium</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</si>
</sst>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00"/>
    <numFmt numFmtId="166" formatCode="0.000000"/>
    <numFmt numFmtId="167" formatCode="&quot;Ja&quot;;&quot;Ja&quot;;&quot;Nej&quot;"/>
    <numFmt numFmtId="168" formatCode="&quot;Sant&quot;;&quot;Sant&quot;;&quot;Falskt&quot;"/>
    <numFmt numFmtId="169" formatCode="&quot;På&quot;;&quot;På&quot;;&quot;Av&quot;"/>
    <numFmt numFmtId="170" formatCode="0.000"/>
    <numFmt numFmtId="171" formatCode="0.0000000"/>
    <numFmt numFmtId="172" formatCode="mmm/yyyy"/>
    <numFmt numFmtId="173" formatCode="0.00000"/>
  </numFmts>
  <fonts count="18">
    <font>
      <sz val="10"/>
      <name val="Arial"/>
      <family val="0"/>
    </font>
    <font>
      <b/>
      <sz val="10"/>
      <name val="Arial"/>
      <family val="2"/>
    </font>
    <font>
      <u val="single"/>
      <sz val="10"/>
      <color indexed="12"/>
      <name val="Arial"/>
      <family val="0"/>
    </font>
    <font>
      <u val="single"/>
      <sz val="10"/>
      <color indexed="36"/>
      <name val="Arial"/>
      <family val="0"/>
    </font>
    <font>
      <sz val="8"/>
      <name val="Tahoma"/>
      <family val="0"/>
    </font>
    <font>
      <sz val="9"/>
      <name val="Arial"/>
      <family val="2"/>
    </font>
    <font>
      <b/>
      <sz val="9"/>
      <name val="Arial"/>
      <family val="2"/>
    </font>
    <font>
      <i/>
      <sz val="9"/>
      <name val="Arial"/>
      <family val="2"/>
    </font>
    <font>
      <b/>
      <sz val="18"/>
      <name val="Arial"/>
      <family val="2"/>
    </font>
    <font>
      <b/>
      <sz val="12"/>
      <name val="Arial"/>
      <family val="2"/>
    </font>
    <font>
      <b/>
      <sz val="9"/>
      <color indexed="10"/>
      <name val="Arial"/>
      <family val="2"/>
    </font>
    <font>
      <b/>
      <sz val="12"/>
      <color indexed="55"/>
      <name val="Arial"/>
      <family val="2"/>
    </font>
    <font>
      <sz val="9"/>
      <color indexed="55"/>
      <name val="Arial"/>
      <family val="2"/>
    </font>
    <font>
      <b/>
      <sz val="10"/>
      <color indexed="55"/>
      <name val="Arial"/>
      <family val="2"/>
    </font>
    <font>
      <i/>
      <sz val="9"/>
      <color indexed="55"/>
      <name val="Arial"/>
      <family val="2"/>
    </font>
    <font>
      <b/>
      <sz val="8"/>
      <name val="Tahoma"/>
      <family val="2"/>
    </font>
    <font>
      <b/>
      <u val="single"/>
      <sz val="9"/>
      <name val="Arial"/>
      <family val="2"/>
    </font>
    <font>
      <b/>
      <sz val="8"/>
      <name val="Arial"/>
      <family val="2"/>
    </font>
  </fonts>
  <fills count="3">
    <fill>
      <patternFill/>
    </fill>
    <fill>
      <patternFill patternType="gray125"/>
    </fill>
    <fill>
      <patternFill patternType="solid">
        <fgColor indexed="44"/>
        <bgColor indexed="64"/>
      </patternFill>
    </fill>
  </fills>
  <borders count="29">
    <border>
      <left/>
      <right/>
      <top/>
      <bottom/>
      <diagonal/>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medium"/>
      <top style="thin">
        <color indexed="55"/>
      </top>
      <bottom style="thin">
        <color indexed="55"/>
      </bottom>
    </border>
    <border>
      <left style="medium"/>
      <right>
        <color indexed="63"/>
      </right>
      <top style="medium"/>
      <bottom style="thin">
        <color indexed="55"/>
      </bottom>
    </border>
    <border>
      <left>
        <color indexed="63"/>
      </left>
      <right>
        <color indexed="63"/>
      </right>
      <top style="medium"/>
      <bottom style="thin">
        <color indexed="55"/>
      </bottom>
    </border>
    <border>
      <left>
        <color indexed="63"/>
      </left>
      <right style="medium"/>
      <top style="medium"/>
      <bottom style="thin">
        <color indexed="55"/>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8"/>
      </right>
      <top style="medium"/>
      <bottom style="medium"/>
    </border>
    <border>
      <left>
        <color indexed="8"/>
      </left>
      <right>
        <color indexed="8"/>
      </right>
      <top style="medium"/>
      <bottom style="medium"/>
    </border>
    <border>
      <left>
        <color indexed="8"/>
      </left>
      <right style="thin">
        <color indexed="8"/>
      </right>
      <top style="medium"/>
      <bottom style="medium"/>
    </border>
    <border>
      <left style="thin">
        <color indexed="8"/>
      </left>
      <right>
        <color indexed="8"/>
      </right>
      <top style="medium"/>
      <bottom style="medium"/>
    </border>
    <border>
      <left>
        <color indexed="8"/>
      </left>
      <right style="medium"/>
      <top style="medium"/>
      <bottom style="medium"/>
    </border>
    <border>
      <left style="medium"/>
      <right>
        <color indexed="63"/>
      </right>
      <top style="thin">
        <color indexed="55"/>
      </top>
      <bottom style="medium"/>
    </border>
    <border>
      <left>
        <color indexed="63"/>
      </left>
      <right>
        <color indexed="63"/>
      </right>
      <top style="thin">
        <color indexed="55"/>
      </top>
      <bottom style="medium"/>
    </border>
    <border>
      <left>
        <color indexed="63"/>
      </left>
      <right style="medium"/>
      <top style="thin">
        <color indexed="55"/>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9">
    <xf numFmtId="0" fontId="0" fillId="0" borderId="0" xfId="0" applyAlignment="1">
      <alignment/>
    </xf>
    <xf numFmtId="0" fontId="5" fillId="0" borderId="0" xfId="0" applyFont="1" applyAlignment="1">
      <alignment/>
    </xf>
    <xf numFmtId="0" fontId="5" fillId="0" borderId="0" xfId="0" applyFont="1" applyBorder="1" applyAlignment="1">
      <alignment/>
    </xf>
    <xf numFmtId="0" fontId="5" fillId="0" borderId="0" xfId="0" applyFont="1" applyFill="1" applyBorder="1" applyAlignment="1">
      <alignment/>
    </xf>
    <xf numFmtId="0" fontId="5" fillId="0" borderId="0" xfId="0" applyFont="1" applyBorder="1" applyAlignment="1" quotePrefix="1">
      <alignment horizontal="center"/>
    </xf>
    <xf numFmtId="0" fontId="5" fillId="0" borderId="0" xfId="0" applyFont="1" applyBorder="1" applyAlignment="1" applyProtection="1">
      <alignment/>
      <protection locked="0"/>
    </xf>
    <xf numFmtId="0" fontId="5" fillId="0" borderId="0" xfId="0" applyFont="1" applyAlignment="1">
      <alignment horizontal="left"/>
    </xf>
    <xf numFmtId="164" fontId="5" fillId="0" borderId="0" xfId="0" applyNumberFormat="1" applyFont="1" applyBorder="1" applyAlignment="1" applyProtection="1">
      <alignment/>
      <protection/>
    </xf>
    <xf numFmtId="1" fontId="5" fillId="0" borderId="0" xfId="0" applyNumberFormat="1" applyFont="1" applyBorder="1" applyAlignment="1" applyProtection="1">
      <alignment/>
      <protection/>
    </xf>
    <xf numFmtId="0" fontId="5" fillId="0" borderId="0" xfId="0" applyFont="1" applyAlignment="1">
      <alignment horizontal="right"/>
    </xf>
    <xf numFmtId="0" fontId="5" fillId="0" borderId="0" xfId="0" applyFont="1" applyAlignment="1" quotePrefix="1">
      <alignment horizontal="right"/>
    </xf>
    <xf numFmtId="0" fontId="5" fillId="0" borderId="1" xfId="0" applyFont="1" applyBorder="1" applyAlignment="1" applyProtection="1">
      <alignment/>
      <protection locked="0"/>
    </xf>
    <xf numFmtId="0" fontId="5" fillId="0" borderId="0" xfId="0" applyFont="1" applyAlignment="1" applyProtection="1">
      <alignment/>
      <protection locked="0"/>
    </xf>
    <xf numFmtId="2" fontId="5" fillId="0" borderId="0" xfId="0" applyNumberFormat="1" applyFont="1" applyBorder="1" applyAlignment="1" applyProtection="1">
      <alignment/>
      <protection locked="0"/>
    </xf>
    <xf numFmtId="0" fontId="5" fillId="0" borderId="0" xfId="0" applyFont="1" applyAlignment="1" applyProtection="1" quotePrefix="1">
      <alignment horizontal="right"/>
      <protection locked="0"/>
    </xf>
    <xf numFmtId="0" fontId="5" fillId="0" borderId="0" xfId="0" applyFont="1" applyAlignment="1" applyProtection="1">
      <alignment horizontal="right"/>
      <protection locked="0"/>
    </xf>
    <xf numFmtId="1" fontId="5" fillId="0" borderId="0" xfId="0" applyNumberFormat="1" applyFont="1" applyBorder="1" applyAlignment="1" applyProtection="1">
      <alignment/>
      <protection locked="0"/>
    </xf>
    <xf numFmtId="0" fontId="5" fillId="2" borderId="2" xfId="0" applyFont="1" applyFill="1" applyBorder="1" applyAlignment="1">
      <alignment/>
    </xf>
    <xf numFmtId="0" fontId="5" fillId="2" borderId="3" xfId="0" applyFont="1" applyFill="1" applyBorder="1" applyAlignment="1">
      <alignment/>
    </xf>
    <xf numFmtId="0" fontId="9" fillId="2" borderId="2" xfId="0" applyFont="1" applyFill="1" applyBorder="1" applyAlignment="1">
      <alignment/>
    </xf>
    <xf numFmtId="0" fontId="5" fillId="2" borderId="4" xfId="0" applyFont="1" applyFill="1" applyBorder="1" applyAlignment="1">
      <alignment/>
    </xf>
    <xf numFmtId="0" fontId="9" fillId="2" borderId="3" xfId="0" applyFont="1" applyFill="1" applyBorder="1" applyAlignment="1">
      <alignment/>
    </xf>
    <xf numFmtId="0" fontId="5" fillId="2" borderId="5" xfId="0" applyFont="1" applyFill="1" applyBorder="1" applyAlignment="1">
      <alignment/>
    </xf>
    <xf numFmtId="0" fontId="5" fillId="2" borderId="6" xfId="0" applyFont="1" applyFill="1" applyBorder="1" applyAlignment="1">
      <alignment/>
    </xf>
    <xf numFmtId="0" fontId="5" fillId="0" borderId="7" xfId="0" applyFont="1" applyFill="1" applyBorder="1" applyAlignment="1">
      <alignment/>
    </xf>
    <xf numFmtId="0" fontId="1" fillId="0" borderId="7" xfId="0" applyFont="1" applyFill="1" applyBorder="1" applyAlignment="1" applyProtection="1">
      <alignment/>
      <protection/>
    </xf>
    <xf numFmtId="2" fontId="6" fillId="0" borderId="0" xfId="0" applyNumberFormat="1" applyFont="1" applyFill="1" applyBorder="1" applyAlignment="1" applyProtection="1">
      <alignment/>
      <protection/>
    </xf>
    <xf numFmtId="0" fontId="1" fillId="0" borderId="7" xfId="0" applyFont="1" applyFill="1" applyBorder="1" applyAlignment="1">
      <alignment/>
    </xf>
    <xf numFmtId="0" fontId="5" fillId="0" borderId="8" xfId="0" applyFont="1" applyFill="1" applyBorder="1" applyAlignment="1">
      <alignment/>
    </xf>
    <xf numFmtId="0" fontId="5" fillId="0" borderId="1" xfId="0" applyFont="1" applyFill="1" applyBorder="1" applyAlignment="1">
      <alignment/>
    </xf>
    <xf numFmtId="1" fontId="5" fillId="0" borderId="9" xfId="0" applyNumberFormat="1" applyFont="1" applyFill="1" applyBorder="1" applyAlignment="1" applyProtection="1">
      <alignment horizontal="center"/>
      <protection locked="0"/>
    </xf>
    <xf numFmtId="2" fontId="5" fillId="0" borderId="9" xfId="0" applyNumberFormat="1" applyFont="1" applyFill="1" applyBorder="1" applyAlignment="1" applyProtection="1">
      <alignment/>
      <protection locked="0"/>
    </xf>
    <xf numFmtId="0" fontId="1" fillId="0" borderId="1" xfId="0" applyFont="1" applyFill="1" applyBorder="1" applyAlignment="1">
      <alignment/>
    </xf>
    <xf numFmtId="0" fontId="5" fillId="0" borderId="10" xfId="0" applyFont="1" applyFill="1" applyBorder="1" applyAlignment="1">
      <alignment/>
    </xf>
    <xf numFmtId="0" fontId="5" fillId="0" borderId="10" xfId="0" applyFont="1" applyFill="1" applyBorder="1" applyAlignment="1" applyProtection="1">
      <alignment horizontal="center"/>
      <protection locked="0"/>
    </xf>
    <xf numFmtId="164" fontId="5" fillId="0" borderId="11" xfId="0" applyNumberFormat="1" applyFont="1" applyFill="1" applyBorder="1" applyAlignment="1" applyProtection="1">
      <alignment/>
      <protection locked="0"/>
    </xf>
    <xf numFmtId="164" fontId="5" fillId="0" borderId="0" xfId="0" applyNumberFormat="1" applyFont="1" applyFill="1" applyBorder="1" applyAlignment="1">
      <alignment/>
    </xf>
    <xf numFmtId="0" fontId="5" fillId="0" borderId="11" xfId="0" applyFont="1" applyFill="1" applyBorder="1" applyAlignment="1" applyProtection="1">
      <alignment horizontal="center"/>
      <protection locked="0"/>
    </xf>
    <xf numFmtId="164" fontId="5" fillId="0" borderId="9" xfId="0" applyNumberFormat="1" applyFont="1" applyFill="1" applyBorder="1" applyAlignment="1" applyProtection="1">
      <alignment/>
      <protection locked="0"/>
    </xf>
    <xf numFmtId="164" fontId="5" fillId="0" borderId="3" xfId="0" applyNumberFormat="1" applyFont="1" applyFill="1" applyBorder="1" applyAlignment="1">
      <alignment/>
    </xf>
    <xf numFmtId="0" fontId="7" fillId="0" borderId="1" xfId="0" applyFont="1" applyFill="1" applyBorder="1" applyAlignment="1">
      <alignment horizontal="center"/>
    </xf>
    <xf numFmtId="0" fontId="10" fillId="0" borderId="1" xfId="0" applyFont="1" applyFill="1" applyBorder="1" applyAlignment="1">
      <alignment/>
    </xf>
    <xf numFmtId="0" fontId="5" fillId="0" borderId="0" xfId="0" applyFont="1" applyFill="1" applyBorder="1" applyAlignment="1">
      <alignment horizontal="center"/>
    </xf>
    <xf numFmtId="164" fontId="5" fillId="0" borderId="10" xfId="0" applyNumberFormat="1" applyFont="1" applyFill="1" applyBorder="1" applyAlignment="1" applyProtection="1">
      <alignment/>
      <protection locked="0"/>
    </xf>
    <xf numFmtId="2" fontId="5" fillId="0" borderId="10" xfId="0" applyNumberFormat="1" applyFont="1" applyFill="1" applyBorder="1" applyAlignment="1" applyProtection="1">
      <alignment/>
      <protection locked="0"/>
    </xf>
    <xf numFmtId="2" fontId="5" fillId="0" borderId="11" xfId="0" applyNumberFormat="1" applyFont="1" applyFill="1" applyBorder="1" applyAlignment="1" applyProtection="1">
      <alignment/>
      <protection locked="0"/>
    </xf>
    <xf numFmtId="0" fontId="5" fillId="0" borderId="8" xfId="0" applyFont="1" applyFill="1" applyBorder="1" applyAlignment="1">
      <alignment horizontal="center"/>
    </xf>
    <xf numFmtId="1" fontId="5" fillId="0" borderId="0" xfId="0" applyNumberFormat="1" applyFont="1" applyFill="1" applyBorder="1" applyAlignment="1">
      <alignment/>
    </xf>
    <xf numFmtId="0" fontId="5" fillId="0" borderId="12" xfId="0" applyFont="1" applyFill="1" applyBorder="1" applyAlignment="1">
      <alignment/>
    </xf>
    <xf numFmtId="0" fontId="5" fillId="0" borderId="5" xfId="0" applyFont="1" applyFill="1" applyBorder="1" applyAlignment="1">
      <alignment/>
    </xf>
    <xf numFmtId="0" fontId="5" fillId="0" borderId="5" xfId="0" applyFont="1" applyFill="1" applyBorder="1" applyAlignment="1">
      <alignment horizontal="left"/>
    </xf>
    <xf numFmtId="0" fontId="5" fillId="0" borderId="6" xfId="0" applyFont="1" applyFill="1" applyBorder="1" applyAlignment="1">
      <alignment/>
    </xf>
    <xf numFmtId="2" fontId="5" fillId="0" borderId="0" xfId="0" applyNumberFormat="1" applyFont="1" applyFill="1" applyBorder="1" applyAlignment="1">
      <alignment/>
    </xf>
    <xf numFmtId="1" fontId="5" fillId="0" borderId="1" xfId="0" applyNumberFormat="1" applyFont="1" applyFill="1" applyBorder="1" applyAlignment="1" applyProtection="1">
      <alignment/>
      <protection locked="0"/>
    </xf>
    <xf numFmtId="0" fontId="5" fillId="0" borderId="0" xfId="0" applyFont="1" applyFill="1" applyBorder="1" applyAlignment="1" applyProtection="1">
      <alignment horizontal="left"/>
      <protection locked="0"/>
    </xf>
    <xf numFmtId="0" fontId="5" fillId="0" borderId="8" xfId="0" applyFont="1" applyFill="1" applyBorder="1" applyAlignment="1" applyProtection="1">
      <alignment/>
      <protection locked="0"/>
    </xf>
    <xf numFmtId="0" fontId="6" fillId="0" borderId="0" xfId="0" applyFont="1" applyFill="1" applyBorder="1" applyAlignment="1">
      <alignment/>
    </xf>
    <xf numFmtId="0" fontId="5"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1" fontId="6" fillId="0" borderId="0" xfId="0" applyNumberFormat="1" applyFont="1" applyFill="1" applyBorder="1" applyAlignment="1">
      <alignment/>
    </xf>
    <xf numFmtId="0" fontId="5" fillId="0" borderId="0" xfId="0" applyFont="1" applyFill="1" applyBorder="1" applyAlignment="1" applyProtection="1">
      <alignment/>
      <protection locked="0"/>
    </xf>
    <xf numFmtId="2" fontId="5" fillId="0" borderId="0" xfId="0" applyNumberFormat="1" applyFont="1" applyFill="1" applyBorder="1" applyAlignment="1">
      <alignment horizontal="right"/>
    </xf>
    <xf numFmtId="0" fontId="1" fillId="0" borderId="0" xfId="0" applyFont="1" applyFill="1" applyBorder="1" applyAlignment="1">
      <alignment/>
    </xf>
    <xf numFmtId="0" fontId="11" fillId="2" borderId="3" xfId="0" applyFont="1" applyFill="1" applyBorder="1" applyAlignment="1">
      <alignment/>
    </xf>
    <xf numFmtId="0" fontId="12" fillId="2" borderId="3" xfId="0" applyFont="1" applyFill="1" applyBorder="1" applyAlignment="1">
      <alignment/>
    </xf>
    <xf numFmtId="0" fontId="12" fillId="2" borderId="4" xfId="0" applyFont="1" applyFill="1" applyBorder="1" applyAlignment="1">
      <alignment/>
    </xf>
    <xf numFmtId="0" fontId="13" fillId="0" borderId="1" xfId="0" applyFont="1" applyFill="1" applyBorder="1" applyAlignment="1">
      <alignment/>
    </xf>
    <xf numFmtId="0" fontId="12" fillId="0" borderId="0" xfId="0" applyFont="1" applyFill="1" applyBorder="1" applyAlignment="1">
      <alignment/>
    </xf>
    <xf numFmtId="0" fontId="12" fillId="0" borderId="8" xfId="0" applyFont="1" applyFill="1" applyBorder="1" applyAlignment="1">
      <alignment/>
    </xf>
    <xf numFmtId="0" fontId="13" fillId="0" borderId="0" xfId="0" applyFont="1" applyFill="1" applyBorder="1" applyAlignment="1">
      <alignment/>
    </xf>
    <xf numFmtId="0" fontId="12" fillId="0" borderId="1" xfId="0" applyFont="1" applyFill="1" applyBorder="1" applyAlignment="1">
      <alignment/>
    </xf>
    <xf numFmtId="164" fontId="12" fillId="0" borderId="0" xfId="0" applyNumberFormat="1" applyFont="1" applyFill="1" applyBorder="1" applyAlignment="1">
      <alignment/>
    </xf>
    <xf numFmtId="0" fontId="14" fillId="0" borderId="1" xfId="0" applyFont="1" applyFill="1" applyBorder="1" applyAlignment="1">
      <alignment horizontal="center"/>
    </xf>
    <xf numFmtId="164" fontId="12" fillId="0" borderId="9" xfId="0" applyNumberFormat="1" applyFont="1" applyFill="1" applyBorder="1" applyAlignment="1" applyProtection="1">
      <alignment/>
      <protection locked="0"/>
    </xf>
    <xf numFmtId="2" fontId="12" fillId="0" borderId="11" xfId="0" applyNumberFormat="1" applyFont="1" applyFill="1" applyBorder="1" applyAlignment="1" applyProtection="1">
      <alignment/>
      <protection locked="0"/>
    </xf>
    <xf numFmtId="1" fontId="12" fillId="0" borderId="0" xfId="0" applyNumberFormat="1" applyFont="1" applyFill="1" applyBorder="1" applyAlignment="1">
      <alignment/>
    </xf>
    <xf numFmtId="0" fontId="12" fillId="0" borderId="12" xfId="0" applyFont="1" applyFill="1" applyBorder="1" applyAlignment="1">
      <alignment/>
    </xf>
    <xf numFmtId="0" fontId="12" fillId="0" borderId="5" xfId="0" applyFont="1" applyFill="1" applyBorder="1" applyAlignment="1">
      <alignment/>
    </xf>
    <xf numFmtId="0" fontId="12" fillId="0" borderId="6" xfId="0" applyFont="1" applyFill="1" applyBorder="1" applyAlignment="1">
      <alignment/>
    </xf>
    <xf numFmtId="0" fontId="5" fillId="0" borderId="1" xfId="0" applyFont="1" applyFill="1" applyBorder="1" applyAlignment="1">
      <alignment/>
    </xf>
    <xf numFmtId="0" fontId="6" fillId="0" borderId="1" xfId="0" applyFont="1" applyFill="1" applyBorder="1" applyAlignment="1">
      <alignment/>
    </xf>
    <xf numFmtId="0" fontId="5" fillId="0" borderId="8" xfId="0" applyFont="1" applyBorder="1" applyAlignment="1">
      <alignment/>
    </xf>
    <xf numFmtId="0" fontId="5" fillId="0" borderId="1" xfId="0" applyFont="1" applyBorder="1" applyAlignment="1">
      <alignment/>
    </xf>
    <xf numFmtId="0" fontId="5" fillId="0" borderId="0" xfId="0" applyFont="1" applyFill="1" applyAlignment="1">
      <alignment/>
    </xf>
    <xf numFmtId="0" fontId="12" fillId="0" borderId="1" xfId="0" applyFont="1" applyFill="1" applyBorder="1" applyAlignment="1" applyProtection="1">
      <alignment/>
      <protection/>
    </xf>
    <xf numFmtId="164" fontId="12" fillId="0" borderId="11" xfId="0" applyNumberFormat="1" applyFont="1" applyFill="1" applyBorder="1" applyAlignment="1" applyProtection="1">
      <alignment/>
      <protection locked="0"/>
    </xf>
    <xf numFmtId="0" fontId="1" fillId="0" borderId="0" xfId="0" applyFont="1" applyFill="1" applyBorder="1" applyAlignment="1">
      <alignment/>
    </xf>
    <xf numFmtId="0" fontId="5" fillId="0" borderId="13" xfId="0" applyFont="1" applyFill="1" applyBorder="1" applyAlignment="1">
      <alignment horizontal="left"/>
    </xf>
    <xf numFmtId="0" fontId="5" fillId="0" borderId="14" xfId="0" applyFont="1" applyFill="1" applyBorder="1" applyAlignment="1">
      <alignment horizontal="left"/>
    </xf>
    <xf numFmtId="0" fontId="5" fillId="0" borderId="15" xfId="0" applyFont="1" applyFill="1" applyBorder="1" applyAlignment="1">
      <alignment horizontal="left"/>
    </xf>
    <xf numFmtId="0" fontId="5" fillId="0" borderId="16" xfId="0" applyFont="1" applyFill="1" applyBorder="1" applyAlignment="1">
      <alignment horizontal="left"/>
    </xf>
    <xf numFmtId="0" fontId="5" fillId="0" borderId="17" xfId="0" applyFont="1" applyFill="1" applyBorder="1" applyAlignment="1">
      <alignment horizontal="left"/>
    </xf>
    <xf numFmtId="0" fontId="5" fillId="0" borderId="18" xfId="0" applyFont="1" applyFill="1" applyBorder="1" applyAlignment="1">
      <alignment horizontal="left"/>
    </xf>
    <xf numFmtId="0" fontId="8" fillId="0" borderId="7"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9" fillId="2" borderId="21" xfId="0" applyFont="1" applyFill="1" applyBorder="1" applyAlignment="1">
      <alignment/>
    </xf>
    <xf numFmtId="0" fontId="9" fillId="2" borderId="22" xfId="0" applyFont="1" applyFill="1" applyBorder="1" applyAlignment="1">
      <alignment/>
    </xf>
    <xf numFmtId="0" fontId="9" fillId="2" borderId="23" xfId="0" applyFont="1" applyFill="1" applyBorder="1" applyAlignment="1">
      <alignment/>
    </xf>
    <xf numFmtId="0" fontId="9" fillId="2" borderId="24" xfId="0" applyFont="1" applyFill="1" applyBorder="1" applyAlignment="1">
      <alignment/>
    </xf>
    <xf numFmtId="0" fontId="9" fillId="2" borderId="25" xfId="0" applyFont="1" applyFill="1" applyBorder="1" applyAlignment="1">
      <alignment/>
    </xf>
    <xf numFmtId="0" fontId="5" fillId="0" borderId="26" xfId="0" applyFont="1" applyFill="1" applyBorder="1" applyAlignment="1">
      <alignment horizontal="left"/>
    </xf>
    <xf numFmtId="0" fontId="5" fillId="0" borderId="27" xfId="0" applyFont="1" applyFill="1" applyBorder="1" applyAlignment="1">
      <alignment horizontal="left"/>
    </xf>
    <xf numFmtId="0" fontId="5" fillId="0" borderId="28" xfId="0" applyFont="1" applyFill="1" applyBorder="1" applyAlignment="1">
      <alignment horizontal="left"/>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114300</xdr:rowOff>
    </xdr:from>
    <xdr:to>
      <xdr:col>11</xdr:col>
      <xdr:colOff>438150</xdr:colOff>
      <xdr:row>39</xdr:row>
      <xdr:rowOff>57150</xdr:rowOff>
    </xdr:to>
    <xdr:sp>
      <xdr:nvSpPr>
        <xdr:cNvPr id="1" name="TextBox 2"/>
        <xdr:cNvSpPr txBox="1">
          <a:spLocks noChangeArrowheads="1"/>
        </xdr:cNvSpPr>
      </xdr:nvSpPr>
      <xdr:spPr>
        <a:xfrm>
          <a:off x="438150" y="438150"/>
          <a:ext cx="6705600" cy="5934075"/>
        </a:xfrm>
        <a:prstGeom prst="rect">
          <a:avLst/>
        </a:prstGeom>
        <a:solidFill>
          <a:srgbClr val="CCFFFF"/>
        </a:solidFill>
        <a:ln w="9525" cmpd="sng">
          <a:solidFill>
            <a:srgbClr val="000000"/>
          </a:solidFill>
          <a:headEnd type="none"/>
          <a:tailEnd type="none"/>
        </a:ln>
      </xdr:spPr>
      <xdr:txBody>
        <a:bodyPr vertOverflow="clip" wrap="square" lIns="72000" tIns="46800" rIns="90000" bIns="46800"/>
        <a:p>
          <a:pPr algn="l">
            <a:defRPr/>
          </a:pPr>
          <a:r>
            <a:rPr lang="en-US" cap="none" sz="1000" b="1" i="0" u="none" baseline="0">
              <a:latin typeface="Arial"/>
              <a:ea typeface="Arial"/>
              <a:cs typeface="Arial"/>
            </a:rPr>
            <a:t>Noteringar</a:t>
          </a:r>
          <a:r>
            <a:rPr lang="en-US" cap="none" sz="1000" b="0" i="0" u="none" baseline="0">
              <a:latin typeface="Arial"/>
              <a:ea typeface="Arial"/>
              <a:cs typeface="Arial"/>
            </a:rPr>
            <a:t>
Kalkylatorn varnar inte för om beräknade lösningar är mättade. Kontrollera därför lösligheten själv för de olika ämnena innan du gör större lösningar.
Om du använder TMG (Tropica Master Grow) ska inställningarna "TMG" (C9) och "F" (C8) användas, om du vill att kalkylatorn ska kompensera för K and Mg i TMG.
Densiteterna som används i "Volym-mode" är uträknad med uppgifter från: www.csd.net/~cgadd/aqua/art_plant_dosage_calc.htm (2004-08-17) 
Densiteter:
K2SO4: 1,2 g/ml
KNO3: 1,12 g/ml
MgSO4: 1,08 g/ml
KH2PO4: 0,96 g/ml
- Det är okej att lägga ut kalkylatorn på egen hemsida. 
- Det är okej att göra om kalkylatorn och lägga ut den på egen hemsida om du anger att din omgjorda kalkylatorn  
  baserar sig på PMDD kalkylator 1.11 Se, Thomas Elfström. 
- Om du modifierar kalkylatorn och publicerar den på internet vill jag att det framgår att det är en modifierad variant,  
  eftersom jag inte vill stå som upphovsman för någon annans hack.
5 ml = 1 tesked
1 ml = 1 kryddmått
</a:t>
          </a:r>
          <a:r>
            <a:rPr lang="en-US" cap="none" sz="1000" b="1" i="0" u="none" baseline="0">
              <a:latin typeface="Arial"/>
              <a:ea typeface="Arial"/>
              <a:cs typeface="Arial"/>
            </a:rPr>
            <a:t>
Länkar
</a:t>
          </a:r>
          <a:r>
            <a:rPr lang="en-US" cap="none" sz="1000" b="0" i="0" u="none" baseline="0">
              <a:latin typeface="Arial"/>
              <a:ea typeface="Arial"/>
              <a:cs typeface="Arial"/>
            </a:rPr>
            <a:t>www.plantswap.se</a:t>
          </a:r>
          <a:r>
            <a:rPr lang="en-US" cap="none" sz="1000" b="1" i="0" u="none" baseline="0">
              <a:latin typeface="Arial"/>
              <a:ea typeface="Arial"/>
              <a:cs typeface="Arial"/>
            </a:rPr>
            <a:t>
</a:t>
          </a:r>
          <a:r>
            <a:rPr lang="en-US" cap="none" sz="1000" b="0" i="0" u="none" baseline="0">
              <a:latin typeface="Arial"/>
              <a:ea typeface="Arial"/>
              <a:cs typeface="Arial"/>
            </a:rPr>
            <a:t>www.thekrib.com/Plants/Fertilizer/sears-conlin.html (Original PMDD text)
www.aquatic-plants.org/est_index1.html (Estimative index)
www.pmdd.se
www.defblog.se
</a:t>
          </a:r>
          <a:r>
            <a:rPr lang="en-US" cap="none" sz="1000" b="1" i="0" u="none" baseline="0">
              <a:latin typeface="Arial"/>
              <a:ea typeface="Arial"/>
              <a:cs typeface="Arial"/>
            </a:rPr>
            <a:t>Inköpsställen för PMDD
</a:t>
          </a:r>
          <a:r>
            <a:rPr lang="en-US" cap="none" sz="1000" b="0" i="0" u="none" baseline="0">
              <a:latin typeface="Arial"/>
              <a:ea typeface="Arial"/>
              <a:cs typeface="Arial"/>
            </a:rPr>
            <a:t>www.haack.se/pmdd.htm</a:t>
          </a:r>
          <a:r>
            <a:rPr lang="en-US" cap="none" sz="1000" b="1" i="0" u="none" baseline="0">
              <a:latin typeface="Arial"/>
              <a:ea typeface="Arial"/>
              <a:cs typeface="Arial"/>
            </a:rPr>
            <a:t>
</a:t>
          </a:r>
          <a:r>
            <a:rPr lang="en-US" cap="none" sz="1000" b="0" i="0" u="none" baseline="0">
              <a:latin typeface="Arial"/>
              <a:ea typeface="Arial"/>
              <a:cs typeface="Arial"/>
            </a:rPr>
            <a:t>www.pmdd.se
</a:t>
          </a:r>
          <a:r>
            <a:rPr lang="en-US" cap="none" sz="1000" b="1" i="0"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2"/>
  <dimension ref="A1:R91"/>
  <sheetViews>
    <sheetView tabSelected="1" workbookViewId="0" topLeftCell="A1">
      <selection activeCell="L12" sqref="L12"/>
    </sheetView>
  </sheetViews>
  <sheetFormatPr defaultColWidth="9.140625" defaultRowHeight="12.75"/>
  <cols>
    <col min="1" max="1" width="4.28125" style="1" customWidth="1"/>
    <col min="2" max="2" width="30.7109375" style="1" customWidth="1"/>
    <col min="3" max="3" width="6.7109375" style="1" customWidth="1"/>
    <col min="4" max="4" width="7.28125" style="1" customWidth="1"/>
    <col min="5" max="5" width="30.7109375" style="1" customWidth="1"/>
    <col min="6" max="6" width="6.7109375" style="1" customWidth="1"/>
    <col min="7" max="7" width="7.28125" style="1" customWidth="1"/>
    <col min="8" max="8" width="30.7109375" style="1" customWidth="1"/>
    <col min="9" max="9" width="6.7109375" style="1" customWidth="1"/>
    <col min="10" max="10" width="12.00390625" style="1" customWidth="1"/>
    <col min="11" max="11" width="9.140625" style="1" customWidth="1"/>
    <col min="12" max="12" width="6.00390625" style="1" bestFit="1" customWidth="1"/>
    <col min="13" max="13" width="4.00390625" style="1" bestFit="1" customWidth="1"/>
    <col min="14" max="16384" width="9.140625" style="1" customWidth="1"/>
  </cols>
  <sheetData>
    <row r="1" spans="1:16" ht="12.75" thickBot="1">
      <c r="A1" s="2"/>
      <c r="B1" s="17"/>
      <c r="C1" s="18"/>
      <c r="D1" s="18"/>
      <c r="E1" s="18"/>
      <c r="F1" s="18"/>
      <c r="G1" s="18"/>
      <c r="H1" s="18"/>
      <c r="I1" s="18"/>
      <c r="J1" s="20"/>
      <c r="K1" s="11"/>
      <c r="L1" s="12"/>
      <c r="M1" s="12"/>
      <c r="N1" s="12"/>
      <c r="O1" s="12"/>
      <c r="P1" s="12"/>
    </row>
    <row r="2" spans="1:16" ht="23.25">
      <c r="A2" s="2"/>
      <c r="B2" s="93" t="s">
        <v>22</v>
      </c>
      <c r="C2" s="94"/>
      <c r="D2" s="94"/>
      <c r="E2" s="94"/>
      <c r="F2" s="94"/>
      <c r="G2" s="94"/>
      <c r="H2" s="94"/>
      <c r="I2" s="94"/>
      <c r="J2" s="95"/>
      <c r="K2" s="11"/>
      <c r="L2" s="12"/>
      <c r="M2" s="12"/>
      <c r="N2" s="12"/>
      <c r="O2" s="12"/>
      <c r="P2" s="12"/>
    </row>
    <row r="3" spans="1:16" ht="12">
      <c r="A3" s="2"/>
      <c r="B3" s="96" t="s">
        <v>32</v>
      </c>
      <c r="C3" s="97"/>
      <c r="D3" s="97"/>
      <c r="E3" s="97"/>
      <c r="F3" s="97"/>
      <c r="G3" s="97"/>
      <c r="H3" s="97"/>
      <c r="I3" s="97"/>
      <c r="J3" s="98"/>
      <c r="K3" s="11"/>
      <c r="L3" s="12"/>
      <c r="M3" s="12"/>
      <c r="N3" s="12"/>
      <c r="O3" s="12"/>
      <c r="P3" s="12"/>
    </row>
    <row r="4" spans="1:16" ht="12.75" thickBot="1">
      <c r="A4" s="2"/>
      <c r="B4" s="96"/>
      <c r="C4" s="97"/>
      <c r="D4" s="97"/>
      <c r="E4" s="97"/>
      <c r="F4" s="97"/>
      <c r="G4" s="97"/>
      <c r="H4" s="97"/>
      <c r="I4" s="97"/>
      <c r="J4" s="98"/>
      <c r="K4" s="11"/>
      <c r="L4" s="12"/>
      <c r="M4" s="12"/>
      <c r="N4" s="12"/>
      <c r="O4" s="12"/>
      <c r="P4" s="12"/>
    </row>
    <row r="5" spans="1:16" ht="16.5" thickBot="1">
      <c r="A5" s="2"/>
      <c r="B5" s="19" t="s">
        <v>24</v>
      </c>
      <c r="C5" s="18"/>
      <c r="D5" s="20"/>
      <c r="E5" s="21" t="s">
        <v>48</v>
      </c>
      <c r="F5" s="18"/>
      <c r="G5" s="20"/>
      <c r="H5" s="63" t="s">
        <v>49</v>
      </c>
      <c r="I5" s="64"/>
      <c r="J5" s="65"/>
      <c r="K5" s="11"/>
      <c r="L5" s="12"/>
      <c r="M5" s="12"/>
      <c r="N5" s="12"/>
      <c r="O5" s="12"/>
      <c r="P5" s="12"/>
    </row>
    <row r="6" spans="1:16" ht="13.5" thickBot="1">
      <c r="A6" s="2"/>
      <c r="B6" s="24"/>
      <c r="C6" s="3"/>
      <c r="D6" s="3"/>
      <c r="E6" s="25" t="s">
        <v>13</v>
      </c>
      <c r="F6" s="26"/>
      <c r="G6" s="3"/>
      <c r="H6" s="66" t="s">
        <v>3</v>
      </c>
      <c r="I6" s="67"/>
      <c r="J6" s="68"/>
      <c r="K6" s="11"/>
      <c r="L6" s="12"/>
      <c r="M6" s="12"/>
      <c r="N6" s="12"/>
      <c r="O6" s="12"/>
      <c r="P6" s="12"/>
    </row>
    <row r="7" spans="1:16" ht="12.75">
      <c r="A7" s="2"/>
      <c r="B7" s="29" t="s">
        <v>26</v>
      </c>
      <c r="C7" s="30">
        <v>310</v>
      </c>
      <c r="D7" s="3" t="s">
        <v>23</v>
      </c>
      <c r="E7" s="29" t="s">
        <v>14</v>
      </c>
      <c r="F7" s="31">
        <v>0.1</v>
      </c>
      <c r="G7" s="33"/>
      <c r="H7" s="69" t="s">
        <v>11</v>
      </c>
      <c r="I7" s="67"/>
      <c r="J7" s="68"/>
      <c r="K7" s="11"/>
      <c r="M7" s="12"/>
      <c r="N7" s="12"/>
      <c r="O7" s="12"/>
      <c r="P7" s="12"/>
    </row>
    <row r="8" spans="1:16" ht="12.75" thickBot="1">
      <c r="A8" s="2"/>
      <c r="B8" s="80" t="s">
        <v>30</v>
      </c>
      <c r="C8" s="34" t="s">
        <v>27</v>
      </c>
      <c r="D8" s="3"/>
      <c r="E8" s="29" t="s">
        <v>15</v>
      </c>
      <c r="F8" s="35">
        <v>20</v>
      </c>
      <c r="G8" s="3"/>
      <c r="H8" s="70" t="s">
        <v>25</v>
      </c>
      <c r="I8" s="71">
        <f>((F14*C7)/(1000*0.4004))</f>
        <v>15.484515484515486</v>
      </c>
      <c r="J8" s="68" t="s">
        <v>2</v>
      </c>
      <c r="K8" s="11"/>
      <c r="L8" s="13"/>
      <c r="M8" s="14"/>
      <c r="N8" s="12"/>
      <c r="O8" s="12"/>
      <c r="P8" s="12"/>
    </row>
    <row r="9" spans="1:16" ht="13.5" thickBot="1">
      <c r="A9" s="3"/>
      <c r="B9" s="80" t="s">
        <v>31</v>
      </c>
      <c r="C9" s="34" t="s">
        <v>28</v>
      </c>
      <c r="D9" s="3"/>
      <c r="E9" s="29" t="s">
        <v>16</v>
      </c>
      <c r="F9" s="36">
        <f>F8+((F12*C7)/0.6132)*(1-0.6132)/C7+((F13*C7)/0.6979*(1-0.6979))/C7+IF(C9="TMG",IF(C8="F",(0.0079*1.04*C27*1000)/C7))</f>
        <v>24.631960133498996</v>
      </c>
      <c r="G9" s="3"/>
      <c r="H9" s="70" t="s">
        <v>20</v>
      </c>
      <c r="I9" s="67">
        <f>F14/0.4</f>
        <v>50</v>
      </c>
      <c r="J9" s="68" t="s">
        <v>6</v>
      </c>
      <c r="K9" s="11"/>
      <c r="L9" s="62"/>
      <c r="M9" s="15"/>
      <c r="N9" s="12"/>
      <c r="O9" s="12"/>
      <c r="P9" s="12"/>
    </row>
    <row r="10" spans="1:16" ht="12.75" thickBot="1">
      <c r="A10" s="2"/>
      <c r="B10" s="33" t="s">
        <v>33</v>
      </c>
      <c r="C10" s="37" t="s">
        <v>29</v>
      </c>
      <c r="D10" s="3"/>
      <c r="E10" s="29" t="s">
        <v>0</v>
      </c>
      <c r="F10" s="38">
        <v>5</v>
      </c>
      <c r="G10" s="3"/>
      <c r="H10" s="70" t="s">
        <v>20</v>
      </c>
      <c r="I10" s="71">
        <f>I9/17.86</f>
        <v>2.799552071668533</v>
      </c>
      <c r="J10" s="68" t="s">
        <v>5</v>
      </c>
      <c r="K10" s="11"/>
      <c r="L10" s="12"/>
      <c r="M10" s="15"/>
      <c r="N10" s="12"/>
      <c r="O10" s="12"/>
      <c r="P10" s="12"/>
    </row>
    <row r="11" spans="1:16" ht="12.75" thickBot="1">
      <c r="A11" s="2"/>
      <c r="B11" s="29"/>
      <c r="C11" s="3"/>
      <c r="D11" s="3"/>
      <c r="E11" s="29" t="s">
        <v>9</v>
      </c>
      <c r="F11" s="39">
        <f>F10+IF(C9="TMG",IF(C8="F",(0.0039*1.04*C27*1000)/C7))</f>
        <v>5</v>
      </c>
      <c r="G11" s="3"/>
      <c r="H11" s="72" t="s">
        <v>21</v>
      </c>
      <c r="I11" s="67"/>
      <c r="J11" s="68"/>
      <c r="K11" s="11"/>
      <c r="L11" s="13"/>
      <c r="M11" s="15"/>
      <c r="N11" s="12"/>
      <c r="O11" s="12"/>
      <c r="P11" s="12"/>
    </row>
    <row r="12" spans="1:16" ht="12.75">
      <c r="A12" s="2"/>
      <c r="B12" s="41">
        <f>IF(C8="D",IF(C9="TMG"," TMG is a liquid micro fertilizer!",""),"")</f>
      </c>
      <c r="C12" s="3"/>
      <c r="D12" s="42"/>
      <c r="E12" s="29" t="s">
        <v>17</v>
      </c>
      <c r="F12" s="43">
        <v>7</v>
      </c>
      <c r="G12" s="3"/>
      <c r="H12" s="66" t="s">
        <v>12</v>
      </c>
      <c r="I12" s="67"/>
      <c r="J12" s="68"/>
      <c r="K12" s="11"/>
      <c r="L12" s="16"/>
      <c r="M12" s="14"/>
      <c r="N12" s="12"/>
      <c r="O12" s="12"/>
      <c r="P12" s="12"/>
    </row>
    <row r="13" spans="1:16" ht="13.5" thickBot="1">
      <c r="A13" s="2"/>
      <c r="B13" s="82"/>
      <c r="D13" s="42"/>
      <c r="E13" s="29" t="s">
        <v>18</v>
      </c>
      <c r="F13" s="44">
        <v>0.5</v>
      </c>
      <c r="G13" s="3"/>
      <c r="H13" s="66" t="s">
        <v>8</v>
      </c>
      <c r="I13" s="67"/>
      <c r="J13" s="68"/>
      <c r="K13" s="11"/>
      <c r="L13" s="13"/>
      <c r="M13" s="14"/>
      <c r="N13" s="12"/>
      <c r="O13" s="12"/>
      <c r="P13" s="12"/>
    </row>
    <row r="14" spans="1:16" ht="12.75" thickBot="1">
      <c r="A14" s="2"/>
      <c r="B14" s="29"/>
      <c r="C14" s="3"/>
      <c r="D14" s="3"/>
      <c r="E14" s="84" t="s">
        <v>19</v>
      </c>
      <c r="F14" s="85">
        <v>20</v>
      </c>
      <c r="G14" s="3"/>
      <c r="H14" s="70" t="s">
        <v>37</v>
      </c>
      <c r="I14" s="73">
        <v>20</v>
      </c>
      <c r="J14" s="68" t="s">
        <v>2</v>
      </c>
      <c r="K14" s="11"/>
      <c r="L14" s="16"/>
      <c r="M14" s="14"/>
      <c r="N14" s="12"/>
      <c r="O14" s="12"/>
      <c r="P14" s="12"/>
    </row>
    <row r="15" spans="1:16" ht="12.75" thickBot="1">
      <c r="A15" s="2"/>
      <c r="B15" s="29"/>
      <c r="C15" s="3"/>
      <c r="D15" s="28"/>
      <c r="E15" s="3"/>
      <c r="F15" s="3"/>
      <c r="G15" s="3"/>
      <c r="H15" s="70" t="s">
        <v>38</v>
      </c>
      <c r="I15" s="74">
        <v>0.5</v>
      </c>
      <c r="J15" s="68" t="s">
        <v>23</v>
      </c>
      <c r="K15" s="11"/>
      <c r="L15" s="16"/>
      <c r="M15" s="14"/>
      <c r="N15" s="12"/>
      <c r="O15" s="12"/>
      <c r="P15" s="12"/>
    </row>
    <row r="16" spans="1:16" ht="12.75">
      <c r="A16" s="2"/>
      <c r="B16" s="29"/>
      <c r="C16" s="3"/>
      <c r="D16" s="46"/>
      <c r="E16" s="86" t="s">
        <v>40</v>
      </c>
      <c r="F16" s="3"/>
      <c r="G16" s="3"/>
      <c r="H16" s="70" t="s">
        <v>39</v>
      </c>
      <c r="I16" s="75">
        <f>IF(J18="g",(I18*I15*1000)/I14)</f>
        <v>274.33628318584067</v>
      </c>
      <c r="J16" s="68" t="s">
        <v>4</v>
      </c>
      <c r="K16" s="11"/>
      <c r="L16" s="16"/>
      <c r="M16" s="14"/>
      <c r="N16" s="12"/>
      <c r="O16" s="12"/>
      <c r="P16" s="12"/>
    </row>
    <row r="17" spans="1:16" ht="12">
      <c r="A17" s="2"/>
      <c r="B17" s="29"/>
      <c r="C17" s="3"/>
      <c r="D17" s="46"/>
      <c r="E17" s="79" t="s">
        <v>41</v>
      </c>
      <c r="F17" s="47">
        <f>(F12*0.226)/(F13*0.326)</f>
        <v>9.705521472392638</v>
      </c>
      <c r="G17" s="3"/>
      <c r="H17" s="72" t="s">
        <v>21</v>
      </c>
      <c r="I17" s="67"/>
      <c r="J17" s="68"/>
      <c r="K17" s="11"/>
      <c r="L17" s="16"/>
      <c r="M17" s="14"/>
      <c r="N17" s="12"/>
      <c r="O17" s="12"/>
      <c r="P17" s="12"/>
    </row>
    <row r="18" spans="1:16" ht="12">
      <c r="A18" s="2"/>
      <c r="B18" s="29"/>
      <c r="C18" s="3"/>
      <c r="D18" s="46"/>
      <c r="E18" s="79" t="s">
        <v>42</v>
      </c>
      <c r="F18" s="47">
        <f>F14/F10</f>
        <v>4</v>
      </c>
      <c r="G18" s="3"/>
      <c r="H18" s="70" t="s">
        <v>25</v>
      </c>
      <c r="I18" s="71">
        <f>((F14*C7)/(1000*0.565))</f>
        <v>10.973451327433628</v>
      </c>
      <c r="J18" s="68" t="s">
        <v>2</v>
      </c>
      <c r="K18" s="11"/>
      <c r="L18" s="16"/>
      <c r="M18" s="14"/>
      <c r="N18" s="12"/>
      <c r="O18" s="12"/>
      <c r="P18" s="12"/>
    </row>
    <row r="19" spans="1:16" ht="12.75" thickBot="1">
      <c r="A19" s="2"/>
      <c r="B19" s="48"/>
      <c r="C19" s="49"/>
      <c r="D19" s="50"/>
      <c r="E19" s="48"/>
      <c r="F19" s="49"/>
      <c r="G19" s="49"/>
      <c r="H19" s="76"/>
      <c r="I19" s="77"/>
      <c r="J19" s="78"/>
      <c r="K19" s="11"/>
      <c r="L19" s="12"/>
      <c r="M19" s="12"/>
      <c r="N19" s="12"/>
      <c r="O19" s="12"/>
      <c r="P19" s="12"/>
    </row>
    <row r="20" spans="1:16" ht="16.5" thickBot="1">
      <c r="A20" s="2"/>
      <c r="B20" s="19" t="s">
        <v>46</v>
      </c>
      <c r="C20" s="18"/>
      <c r="D20" s="18"/>
      <c r="E20" s="19" t="s">
        <v>45</v>
      </c>
      <c r="F20" s="18"/>
      <c r="G20" s="18"/>
      <c r="H20" s="19" t="s">
        <v>47</v>
      </c>
      <c r="I20" s="18"/>
      <c r="J20" s="20"/>
      <c r="K20" s="11"/>
      <c r="L20" s="12"/>
      <c r="M20" s="12"/>
      <c r="N20" s="12"/>
      <c r="O20" s="12"/>
      <c r="P20" s="12"/>
    </row>
    <row r="21" spans="1:18" ht="13.5" thickBot="1">
      <c r="A21" s="2"/>
      <c r="B21" s="27"/>
      <c r="C21" s="52"/>
      <c r="D21" s="3"/>
      <c r="E21" s="32"/>
      <c r="F21" s="3"/>
      <c r="G21" s="42"/>
      <c r="H21" s="27"/>
      <c r="I21" s="3"/>
      <c r="J21" s="28"/>
      <c r="K21" s="11"/>
      <c r="L21" s="12"/>
      <c r="M21" s="12"/>
      <c r="N21" s="12"/>
      <c r="O21" s="12"/>
      <c r="P21" s="12"/>
      <c r="R21" s="2"/>
    </row>
    <row r="22" spans="1:18" ht="12">
      <c r="A22" s="2"/>
      <c r="B22" s="29" t="s">
        <v>7</v>
      </c>
      <c r="C22" s="38">
        <v>6.5</v>
      </c>
      <c r="D22" s="3" t="str">
        <f>IF(C8="F","g/l",IF(C8="T","% w/w"))</f>
        <v>g/l</v>
      </c>
      <c r="E22" s="29" t="s">
        <v>37</v>
      </c>
      <c r="F22" s="38">
        <v>20</v>
      </c>
      <c r="G22" s="54" t="str">
        <f>J22</f>
        <v>ml</v>
      </c>
      <c r="H22" s="29" t="s">
        <v>37</v>
      </c>
      <c r="I22" s="38">
        <v>20</v>
      </c>
      <c r="J22" s="55" t="str">
        <f>IF(C10="vikt","g",IF(C10="vol","ml","####"))</f>
        <v>ml</v>
      </c>
      <c r="K22" s="11"/>
      <c r="L22" s="12"/>
      <c r="M22" s="12"/>
      <c r="N22" s="12"/>
      <c r="O22" s="12"/>
      <c r="P22" s="12"/>
      <c r="R22" s="2"/>
    </row>
    <row r="23" spans="1:18" ht="12.75" customHeight="1" thickBot="1">
      <c r="A23" s="2"/>
      <c r="B23" s="29" t="s">
        <v>34</v>
      </c>
      <c r="C23" s="53">
        <v>15</v>
      </c>
      <c r="D23" s="29" t="str">
        <f>IF(C8="F","ml",IF(C8="T","g"))</f>
        <v>ml</v>
      </c>
      <c r="E23" s="29" t="s">
        <v>38</v>
      </c>
      <c r="F23" s="45">
        <v>0.5</v>
      </c>
      <c r="G23" s="3" t="s">
        <v>23</v>
      </c>
      <c r="H23" s="29" t="s">
        <v>38</v>
      </c>
      <c r="I23" s="45">
        <v>0.5</v>
      </c>
      <c r="J23" s="28" t="s">
        <v>23</v>
      </c>
      <c r="K23" s="11"/>
      <c r="L23" s="12"/>
      <c r="M23" s="12"/>
      <c r="N23" s="12"/>
      <c r="O23" s="12"/>
      <c r="P23" s="5"/>
      <c r="R23" s="2"/>
    </row>
    <row r="24" spans="1:18" ht="12.75" thickBot="1">
      <c r="A24" s="2"/>
      <c r="B24" s="29" t="s">
        <v>35</v>
      </c>
      <c r="C24" s="45">
        <v>0.5</v>
      </c>
      <c r="D24" s="3" t="s">
        <v>23</v>
      </c>
      <c r="E24" s="29" t="s">
        <v>39</v>
      </c>
      <c r="F24" s="47">
        <f>IF(G26="g",(F26*F23*1000)/F22,IF(G26="ml",(F26*F23*1000)/F22))</f>
        <v>287.868657603447</v>
      </c>
      <c r="G24" s="3" t="s">
        <v>4</v>
      </c>
      <c r="H24" s="29" t="s">
        <v>39</v>
      </c>
      <c r="I24" s="47">
        <f>IF(J26="g",(I26*I23*1000)/I22,IF(J26="ml",(I26*I23*1000)/I22))</f>
        <v>364.26019928558</v>
      </c>
      <c r="J24" s="28" t="s">
        <v>4</v>
      </c>
      <c r="K24" s="11"/>
      <c r="L24" s="12"/>
      <c r="M24" s="12"/>
      <c r="N24" s="12"/>
      <c r="O24" s="12"/>
      <c r="P24" s="5"/>
      <c r="R24" s="2"/>
    </row>
    <row r="25" spans="1:18" ht="12">
      <c r="A25" s="2"/>
      <c r="B25" s="29" t="s">
        <v>36</v>
      </c>
      <c r="C25" s="47">
        <f>IF(C8="F",(((C7*F7/1000)/(C23*C22/(C24*1000))))*1000,IF(C8="T",(((F7/1000)*C7)*1000)/(((C22/100)*C23)/(C24))))</f>
        <v>158.97435897435898</v>
      </c>
      <c r="D25" s="3" t="s">
        <v>4</v>
      </c>
      <c r="E25" s="40" t="s">
        <v>21</v>
      </c>
      <c r="F25" s="47"/>
      <c r="G25" s="56"/>
      <c r="H25" s="40" t="s">
        <v>21</v>
      </c>
      <c r="I25" s="47"/>
      <c r="J25" s="28"/>
      <c r="K25" s="11"/>
      <c r="L25" s="12"/>
      <c r="M25" s="12"/>
      <c r="N25" s="12"/>
      <c r="O25" s="12"/>
      <c r="P25" s="5"/>
      <c r="R25" s="2"/>
    </row>
    <row r="26" spans="1:18" ht="12">
      <c r="A26" s="2"/>
      <c r="B26" s="40" t="s">
        <v>21</v>
      </c>
      <c r="C26" s="3"/>
      <c r="D26" s="3"/>
      <c r="E26" s="29" t="s">
        <v>25</v>
      </c>
      <c r="F26" s="36">
        <f>((F8*C7)/(1000*0.4487))*IF(G26="g",1,IF(G26="ml",1/1.2,"Incorrect unit"))</f>
        <v>11.51474630413788</v>
      </c>
      <c r="G26" s="3" t="str">
        <f>J22</f>
        <v>ml</v>
      </c>
      <c r="H26" s="29" t="s">
        <v>25</v>
      </c>
      <c r="I26" s="58">
        <f>((F10*C7)/(1000*0.0985))*IF(J26="g",1,IF(J26="ml",1/1.08,))</f>
        <v>14.570407971423199</v>
      </c>
      <c r="J26" s="28" t="str">
        <f>J22</f>
        <v>ml</v>
      </c>
      <c r="K26" s="11"/>
      <c r="L26" s="5"/>
      <c r="M26" s="12"/>
      <c r="N26" s="12"/>
      <c r="O26" s="12"/>
      <c r="P26" s="5"/>
      <c r="R26" s="2"/>
    </row>
    <row r="27" spans="1:18" ht="12" customHeight="1">
      <c r="A27" s="2"/>
      <c r="B27" s="29" t="s">
        <v>25</v>
      </c>
      <c r="C27" s="57">
        <f>IF(C8="F",ROUND((((C7/C22)*(F7/1000)))*1000,1),IF(C8="T",ROUND((((C7/C22)*(F7/1000)))*100,2)))</f>
        <v>4.8</v>
      </c>
      <c r="D27" s="28" t="str">
        <f>IF(C8="F","ml",IF(C8="T","g"))</f>
        <v>ml</v>
      </c>
      <c r="G27" s="81"/>
      <c r="H27" s="83"/>
      <c r="K27" s="11"/>
      <c r="L27" s="12"/>
      <c r="M27" s="12"/>
      <c r="N27" s="12"/>
      <c r="O27" s="12"/>
      <c r="P27" s="5"/>
      <c r="R27" s="2"/>
    </row>
    <row r="28" spans="1:18" ht="12" customHeight="1" thickBot="1">
      <c r="A28" s="2"/>
      <c r="B28" s="29"/>
      <c r="C28" s="57"/>
      <c r="D28" s="51"/>
      <c r="E28" s="3"/>
      <c r="F28" s="36"/>
      <c r="G28" s="51"/>
      <c r="H28" s="3"/>
      <c r="I28" s="58"/>
      <c r="J28" s="28"/>
      <c r="K28" s="11"/>
      <c r="L28" s="12"/>
      <c r="M28" s="12"/>
      <c r="N28" s="12"/>
      <c r="O28" s="12"/>
      <c r="P28" s="5"/>
      <c r="R28" s="2"/>
    </row>
    <row r="29" spans="1:16" ht="16.5" thickBot="1">
      <c r="A29" s="2"/>
      <c r="B29" s="19" t="s">
        <v>43</v>
      </c>
      <c r="C29" s="18"/>
      <c r="D29" s="20"/>
      <c r="E29" s="99" t="s">
        <v>44</v>
      </c>
      <c r="F29" s="100"/>
      <c r="G29" s="101"/>
      <c r="H29" s="102"/>
      <c r="I29" s="100"/>
      <c r="J29" s="103"/>
      <c r="K29" s="11"/>
      <c r="L29" s="12"/>
      <c r="M29" s="12"/>
      <c r="N29" s="12"/>
      <c r="O29" s="12"/>
      <c r="P29" s="12"/>
    </row>
    <row r="30" spans="1:16" ht="12.75">
      <c r="A30" s="2"/>
      <c r="B30" s="32"/>
      <c r="C30" s="59"/>
      <c r="D30" s="42"/>
      <c r="E30" s="32" t="s">
        <v>1</v>
      </c>
      <c r="F30" s="3"/>
      <c r="G30" s="3"/>
      <c r="H30" s="90"/>
      <c r="I30" s="91"/>
      <c r="J30" s="92"/>
      <c r="K30" s="11"/>
      <c r="L30" s="12"/>
      <c r="M30" s="12"/>
      <c r="N30" s="12"/>
      <c r="O30" s="12"/>
      <c r="P30" s="12"/>
    </row>
    <row r="31" spans="1:16" ht="13.5" thickBot="1">
      <c r="A31" s="2"/>
      <c r="B31" s="32"/>
      <c r="C31" s="59"/>
      <c r="D31" s="42"/>
      <c r="E31" s="32" t="s">
        <v>10</v>
      </c>
      <c r="F31" s="3"/>
      <c r="G31" s="3"/>
      <c r="H31" s="87"/>
      <c r="I31" s="88"/>
      <c r="J31" s="89"/>
      <c r="K31" s="11"/>
      <c r="L31" s="12"/>
      <c r="M31" s="12"/>
      <c r="N31" s="12"/>
      <c r="O31" s="12"/>
      <c r="P31" s="12"/>
    </row>
    <row r="32" spans="1:16" ht="12">
      <c r="A32" s="2"/>
      <c r="B32" s="29" t="s">
        <v>37</v>
      </c>
      <c r="C32" s="38">
        <v>20</v>
      </c>
      <c r="D32" s="60" t="str">
        <f>J22</f>
        <v>ml</v>
      </c>
      <c r="E32" s="29" t="s">
        <v>37</v>
      </c>
      <c r="F32" s="38">
        <v>5</v>
      </c>
      <c r="G32" s="3" t="str">
        <f>J22</f>
        <v>ml</v>
      </c>
      <c r="H32" s="87"/>
      <c r="I32" s="88"/>
      <c r="J32" s="89"/>
      <c r="K32" s="11"/>
      <c r="L32" s="12"/>
      <c r="M32" s="12"/>
      <c r="N32" s="12"/>
      <c r="O32" s="12"/>
      <c r="P32" s="12"/>
    </row>
    <row r="33" spans="1:16" ht="12.75" thickBot="1">
      <c r="A33" s="2"/>
      <c r="B33" s="29" t="s">
        <v>38</v>
      </c>
      <c r="C33" s="45">
        <v>0.5</v>
      </c>
      <c r="D33" s="3" t="s">
        <v>23</v>
      </c>
      <c r="E33" s="29" t="s">
        <v>38</v>
      </c>
      <c r="F33" s="45">
        <v>0.5</v>
      </c>
      <c r="G33" s="3" t="s">
        <v>23</v>
      </c>
      <c r="H33" s="87"/>
      <c r="I33" s="88"/>
      <c r="J33" s="89"/>
      <c r="K33" s="11"/>
      <c r="L33" s="12"/>
      <c r="M33" s="12"/>
      <c r="N33" s="12"/>
      <c r="O33" s="12"/>
      <c r="P33" s="12"/>
    </row>
    <row r="34" spans="1:16" ht="12">
      <c r="A34" s="2"/>
      <c r="B34" s="29" t="s">
        <v>39</v>
      </c>
      <c r="C34" s="47">
        <f>IF(D36="g",(C36*C33*1000)/C32,IF(D36="ml",(C36*C33*1000)/C32,"####"))</f>
        <v>78.97847709114626</v>
      </c>
      <c r="D34" s="3" t="s">
        <v>4</v>
      </c>
      <c r="E34" s="29" t="s">
        <v>39</v>
      </c>
      <c r="F34" s="47">
        <f>IF(G36="g",(F36*F33*1000)/F32,IF(G36="ml",(F36*F33*1000)/F32))</f>
        <v>23.13488083297512</v>
      </c>
      <c r="G34" s="3" t="s">
        <v>4</v>
      </c>
      <c r="H34" s="87"/>
      <c r="I34" s="88"/>
      <c r="J34" s="89"/>
      <c r="K34" s="11"/>
      <c r="L34" s="12"/>
      <c r="M34" s="12"/>
      <c r="N34" s="12"/>
      <c r="O34" s="12"/>
      <c r="P34" s="12"/>
    </row>
    <row r="35" spans="1:16" ht="12">
      <c r="A35" s="2"/>
      <c r="B35" s="40" t="s">
        <v>21</v>
      </c>
      <c r="C35" s="47"/>
      <c r="D35" s="3"/>
      <c r="E35" s="40" t="s">
        <v>21</v>
      </c>
      <c r="F35" s="47"/>
      <c r="G35" s="56"/>
      <c r="H35" s="87"/>
      <c r="I35" s="88"/>
      <c r="J35" s="89"/>
      <c r="K35" s="11"/>
      <c r="L35" s="12"/>
      <c r="M35" s="12"/>
      <c r="N35" s="12"/>
      <c r="O35" s="12"/>
      <c r="P35" s="12"/>
    </row>
    <row r="36" spans="1:16" ht="12">
      <c r="A36" s="2"/>
      <c r="B36" s="29" t="s">
        <v>25</v>
      </c>
      <c r="C36" s="58">
        <f>(((F12*C7)/0.6133)/1000)*IF(D36="g",1,IF(D36="ml",1/1.12))</f>
        <v>3.1591390836458504</v>
      </c>
      <c r="D36" s="3" t="str">
        <f>J22</f>
        <v>ml</v>
      </c>
      <c r="E36" s="29" t="s">
        <v>25</v>
      </c>
      <c r="F36" s="61">
        <f>((F13*C7)/(1000*0.6979))*IF(G36="g",1,IF(G36="ml",1/0.96,"Incorrect unit"))</f>
        <v>0.2313488083297512</v>
      </c>
      <c r="G36" s="3" t="str">
        <f>J22</f>
        <v>ml</v>
      </c>
      <c r="H36" s="87"/>
      <c r="I36" s="88"/>
      <c r="J36" s="89"/>
      <c r="K36" s="11"/>
      <c r="L36" s="12"/>
      <c r="M36" s="12"/>
      <c r="N36" s="12"/>
      <c r="O36" s="12"/>
      <c r="P36" s="12"/>
    </row>
    <row r="37" spans="1:16" ht="12.75" thickBot="1">
      <c r="A37" s="2"/>
      <c r="B37" s="48"/>
      <c r="C37" s="49"/>
      <c r="D37" s="49"/>
      <c r="E37" s="48"/>
      <c r="F37" s="49"/>
      <c r="G37" s="49"/>
      <c r="H37" s="104"/>
      <c r="I37" s="105"/>
      <c r="J37" s="106"/>
      <c r="K37" s="11"/>
      <c r="L37" s="12"/>
      <c r="M37" s="12"/>
      <c r="N37" s="12"/>
      <c r="O37" s="12"/>
      <c r="P37" s="12"/>
    </row>
    <row r="38" spans="1:16" ht="12.75" thickBot="1">
      <c r="A38" s="2"/>
      <c r="B38" s="107"/>
      <c r="C38" s="108"/>
      <c r="D38" s="108"/>
      <c r="E38" s="18"/>
      <c r="F38" s="18"/>
      <c r="G38" s="18"/>
      <c r="H38" s="22"/>
      <c r="I38" s="22"/>
      <c r="J38" s="23"/>
      <c r="K38" s="11"/>
      <c r="L38" s="12"/>
      <c r="M38" s="12"/>
      <c r="N38" s="12"/>
      <c r="O38" s="12"/>
      <c r="P38" s="12"/>
    </row>
    <row r="39" ht="12" customHeight="1"/>
    <row r="42" spans="3:18" ht="12">
      <c r="C42" s="2"/>
      <c r="N42" s="2"/>
      <c r="R42" s="6"/>
    </row>
    <row r="43" spans="3:18" ht="12">
      <c r="C43" s="2"/>
      <c r="N43" s="2"/>
      <c r="O43" s="2"/>
      <c r="R43" s="6"/>
    </row>
    <row r="44" spans="3:16" ht="12" customHeight="1">
      <c r="C44" s="4"/>
      <c r="N44" s="2"/>
      <c r="O44" s="7"/>
      <c r="P44" s="9"/>
    </row>
    <row r="45" ht="12">
      <c r="C45" s="2"/>
    </row>
    <row r="46" ht="12">
      <c r="C46" s="2"/>
    </row>
    <row r="49" ht="12" customHeight="1"/>
    <row r="52" ht="12">
      <c r="B52" s="2"/>
    </row>
    <row r="54" ht="12" customHeight="1"/>
    <row r="59" ht="12" customHeight="1"/>
    <row r="66" ht="25.5" customHeight="1"/>
    <row r="67" ht="24" customHeight="1"/>
    <row r="68" ht="13.5" customHeight="1"/>
    <row r="69" ht="13.5" customHeight="1"/>
    <row r="88" spans="1:2" ht="12">
      <c r="A88" s="2"/>
      <c r="B88" s="2"/>
    </row>
    <row r="89" spans="1:4" ht="12">
      <c r="A89" s="2"/>
      <c r="B89" s="2"/>
      <c r="C89" s="8"/>
      <c r="D89" s="10"/>
    </row>
    <row r="90" spans="1:4" ht="12">
      <c r="A90" s="2"/>
      <c r="B90" s="2"/>
      <c r="C90" s="8"/>
      <c r="D90" s="10"/>
    </row>
    <row r="91" spans="1:2" ht="12">
      <c r="A91" s="2"/>
      <c r="B91" s="2"/>
    </row>
  </sheetData>
  <sheetProtection password="C095" sheet="1" objects="1" scenarios="1"/>
  <protectedRanges>
    <protectedRange sqref="H30:J37" name="Omr?de11"/>
    <protectedRange sqref="C32:C33" name="Omr?de9"/>
    <protectedRange sqref="F22:F23" name="Omr?de7"/>
    <protectedRange sqref="I14:I15" name="Omr?de5"/>
    <protectedRange sqref="F10" name="Omr?de3"/>
    <protectedRange sqref="C7:C10" name="Omr?de1"/>
    <protectedRange sqref="F7:F8" name="Omr?de2"/>
    <protectedRange sqref="F12:F14" name="Omr?de4"/>
    <protectedRange sqref="C22:C24" name="Omr?de6"/>
    <protectedRange sqref="I22:I23" name="Omr?de8"/>
    <protectedRange sqref="F32:F33" name="Omr?de10"/>
  </protectedRanges>
  <mergeCells count="13">
    <mergeCell ref="H35:J35"/>
    <mergeCell ref="H36:J36"/>
    <mergeCell ref="H37:J37"/>
    <mergeCell ref="B38:D38"/>
    <mergeCell ref="B2:J2"/>
    <mergeCell ref="B3:J4"/>
    <mergeCell ref="E29:G29"/>
    <mergeCell ref="H29:J29"/>
    <mergeCell ref="H34:J34"/>
    <mergeCell ref="H30:J30"/>
    <mergeCell ref="H31:J31"/>
    <mergeCell ref="H32:J32"/>
    <mergeCell ref="H33:J33"/>
  </mergeCells>
  <printOptions horizontalCentered="1"/>
  <pageMargins left="0.3937007874015748" right="0.3937007874015748" top="0.7874015748031497" bottom="0.7874015748031497" header="0" footer="0"/>
  <pageSetup horizontalDpi="600" verticalDpi="600" orientation="landscape" paperSize="9" scale="90" r:id="rId3"/>
  <legacyDrawing r:id="rId2"/>
</worksheet>
</file>

<file path=xl/worksheets/sheet2.xml><?xml version="1.0" encoding="utf-8"?>
<worksheet xmlns="http://schemas.openxmlformats.org/spreadsheetml/2006/main" xmlns:r="http://schemas.openxmlformats.org/officeDocument/2006/relationships">
  <sheetPr codeName="Blad1"/>
  <dimension ref="A1:A1"/>
  <sheetViews>
    <sheetView workbookViewId="0" topLeftCell="A1">
      <selection activeCell="A1" sqref="A1"/>
    </sheetView>
  </sheetViews>
  <sheetFormatPr defaultColWidth="9.140625" defaultRowHeight="12.75"/>
  <sheetData/>
  <sheetProtection password="C095" sheet="1" objects="1" scenarios="1"/>
  <printOptions horizontalCentered="1"/>
  <pageMargins left="0.3937007874015748" right="0.3937007874015748" top="0.984251968503937" bottom="0.984251968503937"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Svenne</dc:creator>
  <cp:keywords/>
  <dc:description/>
  <cp:lastModifiedBy>Our</cp:lastModifiedBy>
  <cp:lastPrinted>2004-08-24T18:39:45Z</cp:lastPrinted>
  <dcterms:created xsi:type="dcterms:W3CDTF">2003-02-05T17:48:59Z</dcterms:created>
  <dcterms:modified xsi:type="dcterms:W3CDTF">2006-12-23T23:39:11Z</dcterms:modified>
  <cp:category/>
  <cp:version/>
  <cp:contentType/>
  <cp:contentStatus/>
</cp:coreProperties>
</file>